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8515" windowHeight="11640"/>
  </bookViews>
  <sheets>
    <sheet name="Simulateur mailing" sheetId="1" r:id="rId1"/>
  </sheets>
  <definedNames>
    <definedName name="_xlnm.Print_Area" localSheetId="0">'Simulateur mailing'!$A$1:$AI$33</definedName>
  </definedNames>
  <calcPr calcId="145621"/>
</workbook>
</file>

<file path=xl/calcChain.xml><?xml version="1.0" encoding="utf-8"?>
<calcChain xmlns="http://schemas.openxmlformats.org/spreadsheetml/2006/main">
  <c r="R16" i="1" l="1"/>
  <c r="G9" i="1" l="1"/>
  <c r="I8" i="1" l="1"/>
  <c r="I7" i="1"/>
  <c r="I6" i="1"/>
  <c r="I5" i="1"/>
  <c r="I4" i="1"/>
  <c r="I3" i="1"/>
  <c r="I2" i="1"/>
  <c r="H17" i="1" l="1"/>
  <c r="J17" i="1" s="1"/>
  <c r="S16" i="1"/>
  <c r="H18" i="1"/>
  <c r="J18" i="1" s="1"/>
  <c r="J3" i="1"/>
  <c r="J5" i="1"/>
  <c r="J6" i="1"/>
  <c r="J7" i="1"/>
  <c r="J8" i="1"/>
  <c r="J2" i="1"/>
  <c r="E8" i="1"/>
  <c r="E7" i="1"/>
  <c r="AH16" i="1"/>
  <c r="AC16" i="1"/>
  <c r="X16" i="1"/>
  <c r="N16" i="1"/>
  <c r="S15" i="1"/>
  <c r="N19" i="1"/>
  <c r="I16" i="1"/>
  <c r="N15" i="1"/>
  <c r="I15" i="1"/>
  <c r="E5" i="1"/>
  <c r="E4" i="1"/>
  <c r="E3" i="1"/>
  <c r="E2" i="1"/>
  <c r="AI11" i="1"/>
  <c r="AD11" i="1"/>
  <c r="E9" i="1" l="1"/>
  <c r="S26" i="1" l="1"/>
  <c r="AD9" i="1"/>
  <c r="AG15" i="1"/>
  <c r="AG16" i="1"/>
  <c r="Y9" i="1"/>
  <c r="AB15" i="1"/>
  <c r="AB16" i="1"/>
  <c r="AD16" i="1" s="1"/>
  <c r="AD20" i="1" s="1"/>
  <c r="W15" i="1"/>
  <c r="W16" i="1"/>
  <c r="Y16" i="1" s="1"/>
  <c r="Y20" i="1" s="1"/>
  <c r="T9" i="1"/>
  <c r="AI9" i="1" s="1"/>
  <c r="R15" i="1"/>
  <c r="M16" i="1"/>
  <c r="O16" i="1" s="1"/>
  <c r="O19" i="1" s="1"/>
  <c r="H16" i="1"/>
  <c r="J16" i="1" s="1"/>
  <c r="H15" i="1"/>
  <c r="C13" i="1"/>
  <c r="J4" i="1" s="1"/>
  <c r="J9" i="1" s="1"/>
  <c r="J11" i="1" s="1"/>
  <c r="AI16" i="1"/>
  <c r="AI20" i="1" s="1"/>
  <c r="M15" i="1"/>
  <c r="Y11" i="1"/>
  <c r="T11" i="1"/>
  <c r="O11" i="1"/>
  <c r="D9" i="1"/>
  <c r="T16" i="1" l="1"/>
  <c r="T20" i="1" s="1"/>
  <c r="O20" i="1"/>
  <c r="J19" i="1"/>
  <c r="J20" i="1" s="1"/>
  <c r="J12" i="1"/>
  <c r="J13" i="1" s="1"/>
  <c r="Y13" i="1" l="1"/>
  <c r="Y22" i="1" s="1"/>
  <c r="T13" i="1"/>
  <c r="T22" i="1" s="1"/>
  <c r="AI13" i="1"/>
  <c r="AI22" i="1" s="1"/>
  <c r="O13" i="1"/>
  <c r="O22" i="1" s="1"/>
  <c r="AD13" i="1"/>
  <c r="AD22" i="1" s="1"/>
  <c r="J22" i="1"/>
</calcChain>
</file>

<file path=xl/sharedStrings.xml><?xml version="1.0" encoding="utf-8"?>
<sst xmlns="http://schemas.openxmlformats.org/spreadsheetml/2006/main" count="118" uniqueCount="75">
  <si>
    <t>Qté</t>
  </si>
  <si>
    <t>Poids</t>
  </si>
  <si>
    <t>Prix HT</t>
  </si>
  <si>
    <t>PU HT</t>
  </si>
  <si>
    <t>150 gr</t>
  </si>
  <si>
    <t>80 gr</t>
  </si>
  <si>
    <t>90 gr</t>
  </si>
  <si>
    <t>Total Poids</t>
  </si>
  <si>
    <t>Nombre de plis :</t>
  </si>
  <si>
    <t>Documents
Papèterie</t>
  </si>
  <si>
    <t>TVA 20 %</t>
  </si>
  <si>
    <t>Ecopli égrené</t>
  </si>
  <si>
    <t>Dépôt</t>
  </si>
  <si>
    <r>
      <rPr>
        <b/>
        <i/>
        <sz val="9"/>
        <rFont val="Arial"/>
        <family val="2"/>
      </rPr>
      <t>La Poste</t>
    </r>
    <r>
      <rPr>
        <b/>
        <sz val="9"/>
        <rFont val="Arial"/>
        <family val="2"/>
      </rPr>
      <t xml:space="preserve"> Total TTC</t>
    </r>
  </si>
  <si>
    <t>Seuil 1</t>
  </si>
  <si>
    <t>Seuil 2</t>
  </si>
  <si>
    <t>&lt;35 gr</t>
  </si>
  <si>
    <t>35 gr</t>
  </si>
  <si>
    <t>20 gr</t>
  </si>
  <si>
    <t>36-50 gr</t>
  </si>
  <si>
    <t>36-250 gr</t>
  </si>
  <si>
    <t>21-50 gr</t>
  </si>
  <si>
    <t>51-75 gr</t>
  </si>
  <si>
    <t>51-100 gr</t>
  </si>
  <si>
    <t>76-100 gr</t>
  </si>
  <si>
    <t>101-250 gr</t>
  </si>
  <si>
    <t>101-150 gr</t>
  </si>
  <si>
    <t>151-200 gr</t>
  </si>
  <si>
    <t>201-250 gr</t>
  </si>
  <si>
    <t>251-300 gr</t>
  </si>
  <si>
    <t>301-350  gr</t>
  </si>
  <si>
    <t>Grammage</t>
  </si>
  <si>
    <t>Affranchigo</t>
  </si>
  <si>
    <r>
      <t xml:space="preserve">Le Contrat d'engagement de lutte contre la douleur </t>
    </r>
    <r>
      <rPr>
        <b/>
        <i/>
        <sz val="9"/>
        <rFont val="Arial"/>
        <family val="2"/>
      </rPr>
      <t>Professionnels</t>
    </r>
  </si>
  <si>
    <r>
      <rPr>
        <i/>
        <sz val="9"/>
        <rFont val="Arial"/>
        <family val="2"/>
      </rPr>
      <t>Le Contrat d'engagement de lutte contre la douleur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Patients</t>
    </r>
  </si>
  <si>
    <t>Autre document A4 80 gr</t>
  </si>
  <si>
    <t>Lettre de présentation personnalisée A4 80 gr</t>
  </si>
  <si>
    <t>Documents du maling par pli</t>
  </si>
  <si>
    <t>Lettre verte</t>
  </si>
  <si>
    <t>Lettre prioritaire</t>
  </si>
  <si>
    <t>50 gr</t>
  </si>
  <si>
    <t>100 gr</t>
  </si>
  <si>
    <t>250 gr</t>
  </si>
  <si>
    <t>500 gr</t>
  </si>
  <si>
    <t>1 000 gr</t>
  </si>
  <si>
    <t>2 000 gr</t>
  </si>
  <si>
    <t>3 000 gr</t>
  </si>
  <si>
    <t>Ecopli en nombre</t>
  </si>
  <si>
    <r>
      <t xml:space="preserve">Destineo </t>
    </r>
    <r>
      <rPr>
        <b/>
        <i/>
        <sz val="9"/>
        <color rgb="FF0033CC"/>
        <rFont val="Arial"/>
        <family val="2"/>
      </rPr>
      <t>Esprit Libre</t>
    </r>
  </si>
  <si>
    <r>
      <t xml:space="preserve">Destineo </t>
    </r>
    <r>
      <rPr>
        <b/>
        <i/>
        <sz val="9"/>
        <color rgb="FF0033CC"/>
        <rFont val="Arial"/>
        <family val="2"/>
      </rPr>
      <t>Découverte</t>
    </r>
  </si>
  <si>
    <t xml:space="preserve"> kg</t>
  </si>
  <si>
    <t>Uniquement Affranchigo et Dépôt assujettis à la TVA</t>
  </si>
  <si>
    <t>Tarif net</t>
  </si>
  <si>
    <t>Tarif HT</t>
  </si>
  <si>
    <t>Tarif Net</t>
  </si>
  <si>
    <t>120 gr</t>
  </si>
  <si>
    <t>Pochette C4 120 gr 229 x 324 mm à fenêtre 110x50 52/20</t>
  </si>
  <si>
    <r>
      <t xml:space="preserve">Pochette C4 </t>
    </r>
    <r>
      <rPr>
        <sz val="9"/>
        <color theme="0"/>
        <rFont val="Arial"/>
        <family val="2"/>
      </rPr>
      <t>0</t>
    </r>
    <r>
      <rPr>
        <sz val="9"/>
        <rFont val="Arial"/>
        <family val="2"/>
      </rPr>
      <t>90 gr 229 x 324 mm à fenêtre 110x50 52/20</t>
    </r>
  </si>
  <si>
    <t>Si affranchissement par La Poste (Affranchigo) : Tapez OUI, sinon : Tapez NON</t>
  </si>
  <si>
    <t>36-250 gr : 0,41 € par pli + 4,44 € par kg</t>
  </si>
  <si>
    <t xml:space="preserve">Nombre de plis : </t>
  </si>
  <si>
    <t xml:space="preserve">Poids total : </t>
  </si>
  <si>
    <t xml:space="preserve">Coût total TTC </t>
  </si>
  <si>
    <r>
      <rPr>
        <sz val="9"/>
        <rFont val="Arial"/>
        <family val="2"/>
      </rPr>
      <t xml:space="preserve">Documents +  papèterie + La Poste : </t>
    </r>
    <r>
      <rPr>
        <b/>
        <sz val="9"/>
        <rFont val="Arial"/>
        <family val="2"/>
      </rPr>
      <t xml:space="preserve">Coût total TTC </t>
    </r>
  </si>
  <si>
    <r>
      <rPr>
        <b/>
        <i/>
        <sz val="9"/>
        <rFont val="Arial"/>
        <family val="2"/>
      </rPr>
      <t>Docs et papèterie</t>
    </r>
    <r>
      <rPr>
        <b/>
        <sz val="9"/>
        <rFont val="Arial"/>
        <family val="2"/>
      </rPr>
      <t xml:space="preserve"> Total TTC </t>
    </r>
  </si>
  <si>
    <r>
      <rPr>
        <b/>
        <i/>
        <sz val="9"/>
        <rFont val="Arial"/>
        <family val="2"/>
      </rPr>
      <t>La Poste</t>
    </r>
    <r>
      <rPr>
        <b/>
        <sz val="9"/>
        <rFont val="Arial"/>
        <family val="2"/>
      </rPr>
      <t xml:space="preserve"> Total TTC </t>
    </r>
  </si>
  <si>
    <r>
      <rPr>
        <b/>
        <sz val="9"/>
        <color rgb="FF0033CC"/>
        <rFont val="Arial"/>
        <family val="2"/>
      </rPr>
      <t>Simulateur de prix d'un envoi en nombre*</t>
    </r>
    <r>
      <rPr>
        <sz val="8"/>
        <rFont val="Arial"/>
        <family val="2"/>
      </rPr>
      <t xml:space="preserve">
Renseignez les cellules jaunes : 
les prix, les poids, les coûts s'affichent automatiquement dans les cellules bleues.
</t>
    </r>
    <r>
      <rPr>
        <sz val="7"/>
        <rFont val="Arial"/>
        <family val="2"/>
      </rPr>
      <t>* document non contractuel</t>
    </r>
  </si>
  <si>
    <t>Informations</t>
  </si>
  <si>
    <t>Prix Commande</t>
  </si>
  <si>
    <r>
      <rPr>
        <b/>
        <sz val="10"/>
        <color rgb="FF0033CC"/>
        <rFont val="Arial"/>
        <family val="2"/>
      </rPr>
      <t xml:space="preserve">H.doc </t>
    </r>
    <r>
      <rPr>
        <b/>
        <i/>
        <sz val="8"/>
        <color rgb="FF0033CC"/>
        <rFont val="Arial"/>
        <family val="2"/>
      </rPr>
      <t>Documents hospitaliers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3 RUE CAPITAINE VEYRON-LACROIX 38000 GRENOBLE</t>
    </r>
    <r>
      <rPr>
        <sz val="8"/>
        <rFont val="Arial"/>
        <family val="2"/>
      </rPr>
      <t xml:space="preserve">
Tél. 04 76 09 70 99 -hdoc.fr - h.doc@orange.fr</t>
    </r>
  </si>
  <si>
    <r>
      <rPr>
        <b/>
        <sz val="8"/>
        <color rgb="FF0033CC"/>
        <rFont val="Arial"/>
        <family val="2"/>
      </rPr>
      <t xml:space="preserve">Offre </t>
    </r>
    <r>
      <rPr>
        <b/>
        <i/>
        <sz val="8"/>
        <color rgb="FF0033CC"/>
        <rFont val="Arial"/>
        <family val="2"/>
      </rPr>
      <t xml:space="preserve">Destineo Découverte </t>
    </r>
    <r>
      <rPr>
        <sz val="8"/>
        <rFont val="Arial"/>
        <family val="2"/>
      </rPr>
      <t xml:space="preserve">: contacter La Poste au </t>
    </r>
    <r>
      <rPr>
        <b/>
        <sz val="8"/>
        <color rgb="FF0033CC"/>
        <rFont val="Arial"/>
        <family val="2"/>
      </rPr>
      <t xml:space="preserve">3634. </t>
    </r>
    <r>
      <rPr>
        <sz val="8"/>
        <rFont val="Arial"/>
        <family val="2"/>
      </rPr>
      <t xml:space="preserve">Offre sous contrat de La Poste, valable pendant 9 mois, sous réserve des conditions d’éligibilité (si aucun envoi en nombre n'a été fait par </t>
    </r>
    <r>
      <rPr>
        <i/>
        <sz val="8"/>
        <color rgb="FF0033CC"/>
        <rFont val="Arial"/>
        <family val="2"/>
      </rPr>
      <t>Destineo</t>
    </r>
    <r>
      <rPr>
        <sz val="8"/>
        <rFont val="Arial"/>
        <family val="2"/>
      </rPr>
      <t xml:space="preserve"> dans les mois précédents le 1</t>
    </r>
    <r>
      <rPr>
        <vertAlign val="superscript"/>
        <sz val="8"/>
        <rFont val="Arial"/>
        <family val="2"/>
      </rPr>
      <t xml:space="preserve">er </t>
    </r>
    <r>
      <rPr>
        <sz val="8"/>
        <rFont val="Arial"/>
        <family val="2"/>
      </rPr>
      <t xml:space="preserve">envoi en nombre par </t>
    </r>
    <r>
      <rPr>
        <i/>
        <sz val="8"/>
        <color rgb="FF0033CC"/>
        <rFont val="Arial"/>
        <family val="2"/>
      </rPr>
      <t>Destineo Découverte</t>
    </r>
    <r>
      <rPr>
        <sz val="8"/>
        <rFont val="Arial"/>
        <family val="2"/>
      </rPr>
      <t>).</t>
    </r>
  </si>
  <si>
    <r>
      <t xml:space="preserve">Poids par pli </t>
    </r>
    <r>
      <rPr>
        <i/>
        <sz val="8"/>
        <rFont val="Arial"/>
        <family val="2"/>
      </rPr>
      <t>(en grammes)</t>
    </r>
    <r>
      <rPr>
        <sz val="9"/>
        <rFont val="Arial"/>
        <family val="2"/>
      </rPr>
      <t xml:space="preserve"> : </t>
    </r>
  </si>
  <si>
    <t>Tarifs HT</t>
  </si>
  <si>
    <t>Tarifs Nets</t>
  </si>
  <si>
    <r>
      <t>Autre document</t>
    </r>
    <r>
      <rPr>
        <i/>
        <sz val="8"/>
        <rFont val="Arial"/>
        <family val="2"/>
      </rPr>
      <t xml:space="preserve"> (indiquez le poids en grammes dans la colonne Poids)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</si>
</sst>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#,##0.000\ &quot;€&quot;"/>
    <numFmt numFmtId="165" formatCode="#,##0.00\ &quot;€&quot;"/>
    <numFmt numFmtId="166" formatCode="0.0000"/>
    <numFmt numFmtId="167" formatCode="0.000"/>
    <numFmt numFmtId="168" formatCode="0.0"/>
  </numFmts>
  <fonts count="21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9"/>
      <color rgb="FF0033CC"/>
      <name val="Arial"/>
      <family val="2"/>
    </font>
    <font>
      <b/>
      <i/>
      <sz val="9"/>
      <color rgb="FF0033CC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b/>
      <sz val="8"/>
      <color rgb="FF0033CC"/>
      <name val="Arial"/>
      <family val="2"/>
    </font>
    <font>
      <b/>
      <i/>
      <sz val="8"/>
      <color rgb="FF0033CC"/>
      <name val="Arial"/>
      <family val="2"/>
    </font>
    <font>
      <i/>
      <sz val="8"/>
      <color rgb="FF0033CC"/>
      <name val="Arial"/>
      <family val="2"/>
    </font>
    <font>
      <vertAlign val="superscript"/>
      <sz val="8"/>
      <name val="Arial"/>
      <family val="2"/>
    </font>
    <font>
      <b/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168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8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" fontId="7" fillId="0" borderId="2" xfId="0" applyNumberFormat="1" applyFont="1" applyBorder="1" applyAlignment="1" applyProtection="1">
      <alignment horizontal="center" vertical="center"/>
      <protection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left" vertical="center"/>
      <protection hidden="1"/>
    </xf>
    <xf numFmtId="165" fontId="4" fillId="3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165" fontId="6" fillId="0" borderId="3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3" xfId="0" applyNumberFormat="1" applyFont="1" applyBorder="1" applyAlignment="1" applyProtection="1">
      <alignment horizontal="center" vertical="center" wrapText="1"/>
      <protection hidden="1"/>
    </xf>
    <xf numFmtId="1" fontId="6" fillId="0" borderId="3" xfId="0" applyNumberFormat="1" applyFont="1" applyBorder="1" applyAlignment="1" applyProtection="1">
      <alignment horizontal="center" vertical="center" wrapText="1"/>
      <protection hidden="1"/>
    </xf>
    <xf numFmtId="165" fontId="2" fillId="0" borderId="3" xfId="0" applyNumberFormat="1" applyFont="1" applyBorder="1" applyAlignment="1" applyProtection="1">
      <alignment horizontal="right" vertical="center"/>
      <protection hidden="1"/>
    </xf>
    <xf numFmtId="165" fontId="4" fillId="0" borderId="3" xfId="0" applyNumberFormat="1" applyFon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165" fontId="4" fillId="0" borderId="3" xfId="0" applyNumberFormat="1" applyFont="1" applyBorder="1" applyAlignment="1" applyProtection="1">
      <alignment horizontal="center" vertical="center" wrapText="1"/>
      <protection hidden="1"/>
    </xf>
    <xf numFmtId="165" fontId="2" fillId="0" borderId="3" xfId="0" applyNumberFormat="1" applyFont="1" applyBorder="1" applyAlignment="1" applyProtection="1">
      <alignment horizontal="right" vertical="center" wrapText="1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165" fontId="11" fillId="3" borderId="0" xfId="0" applyNumberFormat="1" applyFont="1" applyFill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165" fontId="4" fillId="3" borderId="2" xfId="0" applyNumberFormat="1" applyFont="1" applyFill="1" applyBorder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8" fontId="1" fillId="0" borderId="0" xfId="0" applyNumberFormat="1" applyFont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hidden="1"/>
    </xf>
    <xf numFmtId="165" fontId="4" fillId="3" borderId="0" xfId="0" applyNumberFormat="1" applyFont="1" applyFill="1" applyBorder="1" applyAlignment="1" applyProtection="1">
      <alignment horizontal="center" vertical="center"/>
      <protection hidden="1"/>
    </xf>
    <xf numFmtId="165" fontId="4" fillId="3" borderId="0" xfId="0" applyNumberFormat="1" applyFont="1" applyFill="1" applyAlignment="1" applyProtection="1">
      <alignment horizontal="center"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left" vertical="center"/>
      <protection hidden="1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 vertical="center"/>
      <protection hidden="1"/>
    </xf>
    <xf numFmtId="168" fontId="2" fillId="0" borderId="0" xfId="0" applyNumberFormat="1" applyFont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>
      <alignment horizontal="right" vertical="center"/>
    </xf>
    <xf numFmtId="164" fontId="4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7" fontId="4" fillId="0" borderId="4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1" fontId="20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CCEC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showGridLines="0" showZeros="0" tabSelected="1" zoomScale="120" zoomScaleNormal="120" zoomScaleSheetLayoutView="80" workbookViewId="0">
      <selection activeCell="B6" sqref="B6:C6"/>
    </sheetView>
  </sheetViews>
  <sheetFormatPr baseColWidth="10" defaultRowHeight="24" customHeight="1" x14ac:dyDescent="0.2"/>
  <cols>
    <col min="1" max="1" width="5.7109375" style="38" customWidth="1"/>
    <col min="2" max="2" width="46.7109375" style="13" customWidth="1"/>
    <col min="3" max="3" width="6.7109375" style="39" customWidth="1"/>
    <col min="4" max="4" width="2.7109375" style="7" customWidth="1"/>
    <col min="5" max="5" width="6.7109375" style="7" customWidth="1"/>
    <col min="6" max="6" width="0.5703125" style="13" customWidth="1"/>
    <col min="7" max="7" width="10.7109375" style="13" customWidth="1"/>
    <col min="8" max="8" width="7.7109375" style="58" customWidth="1"/>
    <col min="9" max="9" width="6.7109375" style="5" customWidth="1"/>
    <col min="10" max="10" width="10.7109375" style="28" customWidth="1"/>
    <col min="11" max="11" width="1.7109375" style="7" customWidth="1"/>
    <col min="12" max="12" width="10.7109375" style="7" customWidth="1"/>
    <col min="13" max="13" width="7.7109375" style="3" customWidth="1"/>
    <col min="14" max="14" width="6.7109375" style="7" customWidth="1"/>
    <col min="15" max="15" width="8.7109375" style="14" customWidth="1"/>
    <col min="16" max="16" width="1.7109375" style="13" customWidth="1"/>
    <col min="17" max="17" width="10.7109375" style="13" customWidth="1"/>
    <col min="18" max="18" width="7.7109375" style="13" customWidth="1"/>
    <col min="19" max="19" width="6.7109375" style="13" customWidth="1"/>
    <col min="20" max="20" width="9.7109375" style="13" customWidth="1"/>
    <col min="21" max="21" width="1.7109375" style="13" customWidth="1"/>
    <col min="22" max="22" width="9.7109375" style="13" customWidth="1"/>
    <col min="23" max="23" width="7.7109375" style="13" customWidth="1"/>
    <col min="24" max="24" width="6.7109375" style="13" customWidth="1"/>
    <col min="25" max="25" width="9.7109375" style="13" customWidth="1"/>
    <col min="26" max="26" width="1.7109375" style="13" customWidth="1"/>
    <col min="27" max="27" width="9.7109375" style="13" customWidth="1"/>
    <col min="28" max="28" width="7.7109375" style="13" customWidth="1"/>
    <col min="29" max="29" width="6.7109375" style="13" customWidth="1"/>
    <col min="30" max="30" width="9.7109375" style="13" customWidth="1"/>
    <col min="31" max="31" width="1.7109375" style="13" customWidth="1"/>
    <col min="32" max="32" width="9.7109375" style="13" customWidth="1"/>
    <col min="33" max="33" width="7.7109375" style="13" customWidth="1"/>
    <col min="34" max="34" width="6.7109375" style="13" customWidth="1"/>
    <col min="35" max="35" width="9.7109375" style="13" customWidth="1"/>
    <col min="36" max="16384" width="11.42578125" style="13"/>
  </cols>
  <sheetData>
    <row r="1" spans="1:35" s="5" customFormat="1" ht="18" customHeight="1" x14ac:dyDescent="0.2">
      <c r="A1" s="2" t="s">
        <v>31</v>
      </c>
      <c r="B1" s="97" t="s">
        <v>37</v>
      </c>
      <c r="C1" s="98"/>
      <c r="D1" s="3" t="s">
        <v>0</v>
      </c>
      <c r="E1" s="3" t="s">
        <v>1</v>
      </c>
      <c r="F1" s="3"/>
      <c r="G1" s="60" t="s">
        <v>68</v>
      </c>
      <c r="H1" s="4" t="s">
        <v>3</v>
      </c>
      <c r="I1" s="3" t="s">
        <v>0</v>
      </c>
      <c r="J1" s="6" t="s">
        <v>2</v>
      </c>
      <c r="K1" s="7"/>
      <c r="L1" s="87" t="s">
        <v>67</v>
      </c>
      <c r="M1" s="88"/>
      <c r="N1" s="88"/>
      <c r="O1" s="88"/>
    </row>
    <row r="2" spans="1:35" s="5" customFormat="1" ht="18" customHeight="1" x14ac:dyDescent="0.2">
      <c r="A2" s="8" t="s">
        <v>4</v>
      </c>
      <c r="B2" s="99" t="s">
        <v>34</v>
      </c>
      <c r="C2" s="100"/>
      <c r="D2" s="1">
        <v>1</v>
      </c>
      <c r="E2" s="9">
        <f>(D2*(0.21*0.42)*0.15)*1000</f>
        <v>13.229999999999997</v>
      </c>
      <c r="F2" s="10"/>
      <c r="G2" s="70"/>
      <c r="H2" s="68"/>
      <c r="I2" s="11">
        <f>D2*C11</f>
        <v>200</v>
      </c>
      <c r="J2" s="12">
        <f>H2*I2</f>
        <v>0</v>
      </c>
      <c r="K2" s="7"/>
      <c r="L2" s="106"/>
      <c r="M2" s="106"/>
      <c r="N2" s="106"/>
      <c r="O2" s="106"/>
    </row>
    <row r="3" spans="1:35" s="5" customFormat="1" ht="18" customHeight="1" x14ac:dyDescent="0.2">
      <c r="A3" s="8" t="s">
        <v>4</v>
      </c>
      <c r="B3" s="101" t="s">
        <v>33</v>
      </c>
      <c r="C3" s="100"/>
      <c r="D3" s="1">
        <v>1</v>
      </c>
      <c r="E3" s="9">
        <f>(D3*(0.21*0.42)*0.15)*1000</f>
        <v>13.229999999999997</v>
      </c>
      <c r="F3" s="10"/>
      <c r="G3" s="70"/>
      <c r="H3" s="68"/>
      <c r="I3" s="11">
        <f>D3*C11</f>
        <v>200</v>
      </c>
      <c r="J3" s="12">
        <f t="shared" ref="J3:J8" si="0">H3*I3</f>
        <v>0</v>
      </c>
      <c r="L3" s="106"/>
      <c r="M3" s="106"/>
      <c r="N3" s="106"/>
      <c r="O3" s="106"/>
    </row>
    <row r="4" spans="1:35" ht="18" customHeight="1" x14ac:dyDescent="0.2">
      <c r="A4" s="8" t="s">
        <v>5</v>
      </c>
      <c r="B4" s="99" t="s">
        <v>36</v>
      </c>
      <c r="C4" s="100"/>
      <c r="D4" s="1">
        <v>1</v>
      </c>
      <c r="E4" s="9">
        <f>(D4*(0.21*0.297)*0.08)*1000</f>
        <v>4.9895999999999994</v>
      </c>
      <c r="G4" s="72"/>
      <c r="H4" s="68"/>
      <c r="I4" s="11">
        <f>D4*C11</f>
        <v>200</v>
      </c>
      <c r="J4" s="12">
        <f t="shared" si="0"/>
        <v>0</v>
      </c>
      <c r="L4" s="106"/>
      <c r="M4" s="106"/>
      <c r="N4" s="106"/>
      <c r="O4" s="106"/>
    </row>
    <row r="5" spans="1:35" ht="18" customHeight="1" x14ac:dyDescent="0.2">
      <c r="A5" s="8" t="s">
        <v>5</v>
      </c>
      <c r="B5" s="108" t="s">
        <v>35</v>
      </c>
      <c r="C5" s="109"/>
      <c r="D5" s="1"/>
      <c r="E5" s="9">
        <f>(D5*(0.21*0.297)*0.08)*1000</f>
        <v>0</v>
      </c>
      <c r="F5" s="10"/>
      <c r="G5" s="70"/>
      <c r="H5" s="68"/>
      <c r="I5" s="11">
        <f>D5*C11</f>
        <v>0</v>
      </c>
      <c r="J5" s="12">
        <f t="shared" si="0"/>
        <v>0</v>
      </c>
      <c r="L5" s="106"/>
      <c r="M5" s="106"/>
      <c r="N5" s="106"/>
      <c r="O5" s="106"/>
    </row>
    <row r="6" spans="1:35" ht="18" customHeight="1" x14ac:dyDescent="0.2">
      <c r="A6" s="64"/>
      <c r="B6" s="102" t="s">
        <v>74</v>
      </c>
      <c r="C6" s="102"/>
      <c r="D6" s="62"/>
      <c r="E6" s="63"/>
      <c r="F6" s="10"/>
      <c r="G6" s="70"/>
      <c r="H6" s="68"/>
      <c r="I6" s="11">
        <f>D6*C11</f>
        <v>0</v>
      </c>
      <c r="J6" s="12">
        <f t="shared" si="0"/>
        <v>0</v>
      </c>
      <c r="L6" s="106"/>
      <c r="M6" s="106"/>
      <c r="N6" s="106"/>
      <c r="O6" s="106"/>
    </row>
    <row r="7" spans="1:35" ht="18" customHeight="1" x14ac:dyDescent="0.2">
      <c r="A7" s="8" t="s">
        <v>6</v>
      </c>
      <c r="B7" s="99" t="s">
        <v>57</v>
      </c>
      <c r="C7" s="100"/>
      <c r="D7" s="1">
        <v>1</v>
      </c>
      <c r="E7" s="9">
        <f>(D7*14.9)</f>
        <v>14.9</v>
      </c>
      <c r="F7" s="10"/>
      <c r="G7" s="70"/>
      <c r="H7" s="68"/>
      <c r="I7" s="11">
        <f>D7*C11</f>
        <v>200</v>
      </c>
      <c r="J7" s="12">
        <f t="shared" si="0"/>
        <v>0</v>
      </c>
      <c r="L7" s="106"/>
      <c r="M7" s="106"/>
      <c r="N7" s="106"/>
      <c r="O7" s="106"/>
    </row>
    <row r="8" spans="1:35" ht="18" customHeight="1" x14ac:dyDescent="0.2">
      <c r="A8" s="8" t="s">
        <v>55</v>
      </c>
      <c r="B8" s="99" t="s">
        <v>56</v>
      </c>
      <c r="C8" s="100"/>
      <c r="D8" s="1"/>
      <c r="E8" s="9">
        <f>(D8*19.8)</f>
        <v>0</v>
      </c>
      <c r="F8" s="10"/>
      <c r="G8" s="70"/>
      <c r="H8" s="68"/>
      <c r="I8" s="11">
        <f>D8*C11</f>
        <v>0</v>
      </c>
      <c r="J8" s="12">
        <f t="shared" si="0"/>
        <v>0</v>
      </c>
      <c r="L8" s="107"/>
      <c r="M8" s="107"/>
      <c r="N8" s="107"/>
      <c r="O8" s="107"/>
    </row>
    <row r="9" spans="1:35" ht="18" customHeight="1" x14ac:dyDescent="0.2">
      <c r="A9" s="15"/>
      <c r="B9" s="16" t="s">
        <v>7</v>
      </c>
      <c r="C9" s="17"/>
      <c r="D9" s="18">
        <f>SUM(D2:D8)</f>
        <v>4</v>
      </c>
      <c r="E9" s="19">
        <f>SUM(E2:E8)</f>
        <v>46.349599999999995</v>
      </c>
      <c r="F9" s="10"/>
      <c r="G9" s="71">
        <f>SUM(G2:G8)</f>
        <v>0</v>
      </c>
      <c r="H9" s="21"/>
      <c r="I9" s="22"/>
      <c r="J9" s="65">
        <f>SUM(J2:J8)</f>
        <v>0</v>
      </c>
      <c r="L9" s="69"/>
      <c r="M9" s="69"/>
      <c r="N9" s="69"/>
      <c r="O9" s="69"/>
      <c r="Q9" s="80" t="s">
        <v>71</v>
      </c>
      <c r="R9" s="81"/>
      <c r="S9" s="81"/>
      <c r="T9" s="76">
        <f>E9</f>
        <v>46.349599999999995</v>
      </c>
      <c r="V9" s="80" t="s">
        <v>71</v>
      </c>
      <c r="W9" s="81"/>
      <c r="X9" s="81"/>
      <c r="Y9" s="76">
        <f>E9</f>
        <v>46.349599999999995</v>
      </c>
      <c r="AA9" s="80" t="s">
        <v>71</v>
      </c>
      <c r="AB9" s="81"/>
      <c r="AC9" s="81"/>
      <c r="AD9" s="76">
        <f>E9</f>
        <v>46.349599999999995</v>
      </c>
      <c r="AF9" s="80" t="s">
        <v>71</v>
      </c>
      <c r="AG9" s="81"/>
      <c r="AH9" s="81"/>
      <c r="AI9" s="76">
        <f>T9</f>
        <v>46.349599999999995</v>
      </c>
    </row>
    <row r="10" spans="1:35" ht="12" customHeight="1" thickBot="1" x14ac:dyDescent="0.25">
      <c r="A10" s="23"/>
      <c r="B10" s="24"/>
      <c r="C10" s="25"/>
      <c r="D10" s="26"/>
      <c r="E10" s="27"/>
      <c r="F10" s="10"/>
      <c r="G10" s="10"/>
      <c r="H10" s="4"/>
    </row>
    <row r="11" spans="1:35" ht="30" customHeight="1" thickTop="1" thickBot="1" x14ac:dyDescent="0.25">
      <c r="A11" s="23"/>
      <c r="B11" s="24" t="s">
        <v>60</v>
      </c>
      <c r="C11" s="105">
        <v>200</v>
      </c>
      <c r="D11" s="26"/>
      <c r="E11" s="27"/>
      <c r="F11" s="10"/>
      <c r="G11" s="30" t="s">
        <v>9</v>
      </c>
      <c r="H11" s="31"/>
      <c r="I11" s="32"/>
      <c r="J11" s="45">
        <f>J9</f>
        <v>0</v>
      </c>
      <c r="L11" s="79" t="s">
        <v>8</v>
      </c>
      <c r="M11" s="79"/>
      <c r="N11" s="79"/>
      <c r="O11" s="33">
        <f>C11</f>
        <v>200</v>
      </c>
      <c r="Q11" s="79" t="s">
        <v>8</v>
      </c>
      <c r="R11" s="79"/>
      <c r="S11" s="79"/>
      <c r="T11" s="33">
        <f>C11</f>
        <v>200</v>
      </c>
      <c r="V11" s="79" t="s">
        <v>8</v>
      </c>
      <c r="W11" s="79"/>
      <c r="X11" s="79"/>
      <c r="Y11" s="33">
        <f>C11</f>
        <v>200</v>
      </c>
      <c r="AA11" s="79" t="s">
        <v>8</v>
      </c>
      <c r="AB11" s="79"/>
      <c r="AC11" s="79"/>
      <c r="AD11" s="33">
        <f>C11</f>
        <v>200</v>
      </c>
      <c r="AF11" s="79" t="s">
        <v>8</v>
      </c>
      <c r="AG11" s="79"/>
      <c r="AH11" s="79"/>
      <c r="AI11" s="33">
        <f>C11</f>
        <v>200</v>
      </c>
    </row>
    <row r="12" spans="1:35" ht="20.100000000000001" customHeight="1" thickTop="1" thickBot="1" x14ac:dyDescent="0.25">
      <c r="A12" s="23"/>
      <c r="B12" s="29"/>
      <c r="C12" s="34"/>
      <c r="D12" s="26"/>
      <c r="E12" s="27"/>
      <c r="F12" s="10"/>
      <c r="G12" s="20"/>
      <c r="H12" s="21" t="s">
        <v>10</v>
      </c>
      <c r="I12" s="22"/>
      <c r="J12" s="12">
        <f>J11*0.2</f>
        <v>0</v>
      </c>
    </row>
    <row r="13" spans="1:35" ht="20.100000000000001" customHeight="1" thickBot="1" x14ac:dyDescent="0.25">
      <c r="A13" s="23"/>
      <c r="B13" s="24" t="s">
        <v>61</v>
      </c>
      <c r="C13" s="91">
        <f>(E9*C11)/1000</f>
        <v>9.269919999999999</v>
      </c>
      <c r="D13" s="92"/>
      <c r="E13" s="35" t="s">
        <v>50</v>
      </c>
      <c r="F13" s="10"/>
      <c r="G13" s="77" t="s">
        <v>64</v>
      </c>
      <c r="H13" s="78"/>
      <c r="I13" s="78"/>
      <c r="J13" s="36">
        <f>SUM(J11:J12)</f>
        <v>0</v>
      </c>
      <c r="L13" s="82" t="s">
        <v>64</v>
      </c>
      <c r="M13" s="83"/>
      <c r="N13" s="83"/>
      <c r="O13" s="36">
        <f>J13</f>
        <v>0</v>
      </c>
      <c r="Q13" s="82" t="s">
        <v>64</v>
      </c>
      <c r="R13" s="83"/>
      <c r="S13" s="83"/>
      <c r="T13" s="66">
        <f>J13</f>
        <v>0</v>
      </c>
      <c r="V13" s="82" t="s">
        <v>64</v>
      </c>
      <c r="W13" s="83"/>
      <c r="X13" s="83"/>
      <c r="Y13" s="67">
        <f>J13</f>
        <v>0</v>
      </c>
      <c r="AA13" s="82" t="s">
        <v>64</v>
      </c>
      <c r="AB13" s="83"/>
      <c r="AC13" s="83"/>
      <c r="AD13" s="67">
        <f>J13</f>
        <v>0</v>
      </c>
      <c r="AF13" s="82" t="s">
        <v>64</v>
      </c>
      <c r="AG13" s="83"/>
      <c r="AH13" s="83"/>
      <c r="AI13" s="67">
        <f>J13</f>
        <v>0</v>
      </c>
    </row>
    <row r="14" spans="1:35" ht="12" customHeight="1" x14ac:dyDescent="0.2">
      <c r="A14" s="23"/>
      <c r="B14" s="24"/>
      <c r="C14" s="37"/>
      <c r="D14" s="26"/>
      <c r="E14" s="27"/>
      <c r="F14" s="10"/>
      <c r="G14" s="10"/>
      <c r="H14" s="4"/>
    </row>
    <row r="15" spans="1:35" ht="33.950000000000003" customHeight="1" x14ac:dyDescent="0.2">
      <c r="A15" s="84" t="s">
        <v>66</v>
      </c>
      <c r="B15" s="85"/>
      <c r="C15" s="86"/>
      <c r="D15" s="86"/>
      <c r="E15" s="3"/>
      <c r="F15" s="10"/>
      <c r="G15" s="40" t="s">
        <v>48</v>
      </c>
      <c r="H15" s="41">
        <f>IF(E9&gt;350,"valable jusqu'à 350 gr",)</f>
        <v>0</v>
      </c>
      <c r="I15" s="42" t="str">
        <f>IF(C11&lt;400,"valable à partir de 400 ex",)</f>
        <v>valable à partir de 400 ex</v>
      </c>
      <c r="J15" s="43"/>
      <c r="L15" s="40" t="s">
        <v>49</v>
      </c>
      <c r="M15" s="41">
        <f>IF(E9&gt;100,"valable jusqu'à 100 gr",)</f>
        <v>0</v>
      </c>
      <c r="N15" s="44">
        <f>IF(C11&lt;100,"valable à partir de 100 ex",)</f>
        <v>0</v>
      </c>
      <c r="O15" s="45"/>
      <c r="Q15" s="40" t="s">
        <v>47</v>
      </c>
      <c r="R15" s="41">
        <f>IF(E9&gt;250,"valable jusqu'à 250 gr",)</f>
        <v>0</v>
      </c>
      <c r="S15" s="42" t="str">
        <f>IF(C11&lt;400,"valable à partir de 400 ex",)</f>
        <v>valable à partir de 400 ex</v>
      </c>
      <c r="T15" s="45"/>
      <c r="V15" s="40" t="s">
        <v>11</v>
      </c>
      <c r="W15" s="41">
        <f>IF(E9&gt;250,"valable jusqu'à 250 gr",)</f>
        <v>0</v>
      </c>
      <c r="X15" s="42"/>
      <c r="Y15" s="45"/>
      <c r="AA15" s="40" t="s">
        <v>38</v>
      </c>
      <c r="AB15" s="41">
        <f>IF(E9&gt;3000,"valable jusqu'à 3 kg",)</f>
        <v>0</v>
      </c>
      <c r="AC15" s="47"/>
      <c r="AD15" s="45"/>
      <c r="AF15" s="40" t="s">
        <v>39</v>
      </c>
      <c r="AG15" s="41">
        <f>IF(E9&gt;3000,"valable jusqu'à 3 kg",)</f>
        <v>0</v>
      </c>
      <c r="AH15" s="47"/>
      <c r="AI15" s="45"/>
    </row>
    <row r="16" spans="1:35" ht="20.100000000000001" customHeight="1" x14ac:dyDescent="0.2">
      <c r="A16" s="85"/>
      <c r="B16" s="85"/>
      <c r="C16" s="86"/>
      <c r="D16" s="86"/>
      <c r="E16" s="3"/>
      <c r="F16" s="10"/>
      <c r="G16" s="30" t="s">
        <v>52</v>
      </c>
      <c r="H16" s="48">
        <f>IF(C11&lt;400,,IF(E9&lt;36,H25,IF(E9&lt;51,H26,IF(E9&lt;76,H27,IF(E9&lt;101,H28,IF(E9&lt;151,H29,IF(E9&lt;201,H30,IF(E9&lt;251,H31,IF(E9&lt;301,H32)))))))))</f>
        <v>0</v>
      </c>
      <c r="I16" s="44">
        <f>C11</f>
        <v>200</v>
      </c>
      <c r="J16" s="49">
        <f>H16*I16</f>
        <v>0</v>
      </c>
      <c r="L16" s="30" t="s">
        <v>53</v>
      </c>
      <c r="M16" s="48">
        <f>IF(E9&gt;101,,IF(E9&lt;36,M25,IF(E9&lt;51,M26,IF(E9&lt;101,M27))))</f>
        <v>0.35</v>
      </c>
      <c r="N16" s="50">
        <f>C11</f>
        <v>200</v>
      </c>
      <c r="O16" s="45">
        <f>M16*N16</f>
        <v>70</v>
      </c>
      <c r="Q16" s="30" t="s">
        <v>54</v>
      </c>
      <c r="R16" s="48">
        <f>IF(C11&lt;400,,IF(E9&lt;36,S25,IF(E9&lt;251,S26)))</f>
        <v>0</v>
      </c>
      <c r="S16" s="50">
        <f>IF(C11&lt;400,,C11)</f>
        <v>0</v>
      </c>
      <c r="T16" s="45">
        <f>R16*S16</f>
        <v>0</v>
      </c>
      <c r="V16" s="30" t="s">
        <v>54</v>
      </c>
      <c r="W16" s="46">
        <f>IF(E9&gt;250,,IF(E9&lt;21,X25,IF(E9&lt;51,X26,IF(E9&lt;101,X27,IF(E9&lt;251,X28)))))</f>
        <v>0.95</v>
      </c>
      <c r="X16" s="50">
        <f>C11</f>
        <v>200</v>
      </c>
      <c r="Y16" s="45">
        <f>W16*X16</f>
        <v>190</v>
      </c>
      <c r="AA16" s="30" t="s">
        <v>54</v>
      </c>
      <c r="AB16" s="46">
        <f>IF(E9&gt;3000,,IF(E9&lt;21,AC25,IF(E9&lt;51,AC26,IF(E9&lt;101,AC27,IF(E9&lt;251,AC28,IF(E9&lt;501,AC29,IF(E9&lt;1001,AC30,IF(E9&lt;2001,AC31,IF(E9&lt;3001,AC32)))))))))</f>
        <v>1.06</v>
      </c>
      <c r="AC16" s="50">
        <f>C11</f>
        <v>200</v>
      </c>
      <c r="AD16" s="45">
        <f>AB16*AC16</f>
        <v>212</v>
      </c>
      <c r="AF16" s="30" t="s">
        <v>54</v>
      </c>
      <c r="AG16" s="46">
        <f>IF(E9&gt;3000,,IF(E9&lt;21,AH25,IF(E9&lt;51,AH26,IF(E9&lt;101,AH27,IF(E9&lt;251,AH28,IF(E9&lt;501,AH29,IF(E9&lt;1001,AH30,IF(E9&lt;2001,AH31,IF(E9&lt;3001,AH32)))))))))</f>
        <v>1.18</v>
      </c>
      <c r="AH16" s="50">
        <f>C11</f>
        <v>200</v>
      </c>
      <c r="AI16" s="45">
        <f>AG16*AH16</f>
        <v>236</v>
      </c>
    </row>
    <row r="17" spans="1:35" ht="20.100000000000001" customHeight="1" x14ac:dyDescent="0.2">
      <c r="B17" s="93" t="s">
        <v>58</v>
      </c>
      <c r="C17" s="93"/>
      <c r="D17" s="93"/>
      <c r="E17" s="93"/>
      <c r="F17" s="10"/>
      <c r="G17" s="51" t="s">
        <v>32</v>
      </c>
      <c r="H17" s="21">
        <f>IF(C11&lt;=399,,IF(C11&gt;=400,(IF(C11&lt;2000,0.085,0.077))))</f>
        <v>0</v>
      </c>
      <c r="I17" s="73"/>
      <c r="J17" s="12">
        <f>IF(I17="",,IF(I17="Non",0,H17*C11))</f>
        <v>0</v>
      </c>
      <c r="L17" s="51"/>
      <c r="M17" s="52"/>
      <c r="N17" s="52"/>
      <c r="O17" s="53"/>
      <c r="Q17" s="20"/>
      <c r="R17" s="20"/>
      <c r="S17" s="20"/>
      <c r="T17" s="20"/>
      <c r="V17" s="20"/>
      <c r="W17" s="20"/>
      <c r="X17" s="20"/>
      <c r="Y17" s="20"/>
      <c r="AA17" s="20"/>
      <c r="AB17" s="20"/>
      <c r="AC17" s="20"/>
      <c r="AD17" s="20"/>
      <c r="AF17" s="20"/>
      <c r="AG17" s="20"/>
      <c r="AH17" s="20"/>
      <c r="AI17" s="20"/>
    </row>
    <row r="18" spans="1:35" ht="20.100000000000001" customHeight="1" x14ac:dyDescent="0.2">
      <c r="B18" s="10"/>
      <c r="D18" s="3"/>
      <c r="E18" s="3"/>
      <c r="F18" s="10"/>
      <c r="G18" s="20" t="s">
        <v>12</v>
      </c>
      <c r="H18" s="54">
        <f>IF(C11&lt;400,,8)</f>
        <v>0</v>
      </c>
      <c r="I18" s="52"/>
      <c r="J18" s="12">
        <f>H18</f>
        <v>0</v>
      </c>
      <c r="L18" s="52"/>
      <c r="M18" s="52"/>
      <c r="N18" s="52"/>
      <c r="O18" s="53"/>
      <c r="Q18" s="20"/>
      <c r="R18" s="20"/>
      <c r="S18" s="20"/>
      <c r="T18" s="20"/>
      <c r="V18" s="20"/>
      <c r="W18" s="20"/>
      <c r="X18" s="20"/>
      <c r="Y18" s="20"/>
      <c r="AA18" s="20"/>
      <c r="AB18" s="20"/>
      <c r="AC18" s="20"/>
      <c r="AD18" s="20"/>
      <c r="AF18" s="20"/>
      <c r="AG18" s="20"/>
      <c r="AH18" s="20"/>
      <c r="AI18" s="20"/>
    </row>
    <row r="19" spans="1:35" ht="20.100000000000001" customHeight="1" x14ac:dyDescent="0.2">
      <c r="B19" s="93" t="s">
        <v>51</v>
      </c>
      <c r="C19" s="93"/>
      <c r="D19" s="93"/>
      <c r="E19" s="93"/>
      <c r="F19" s="10"/>
      <c r="G19" s="20"/>
      <c r="H19" s="21" t="s">
        <v>10</v>
      </c>
      <c r="I19" s="52"/>
      <c r="J19" s="12">
        <f>(J17+J18)*0.2</f>
        <v>0</v>
      </c>
      <c r="L19" s="52"/>
      <c r="M19" s="21" t="s">
        <v>10</v>
      </c>
      <c r="N19" s="11">
        <f>+C11</f>
        <v>200</v>
      </c>
      <c r="O19" s="12">
        <f>O16*0.2</f>
        <v>14</v>
      </c>
      <c r="Q19" s="20"/>
      <c r="R19" s="20"/>
      <c r="S19" s="20"/>
      <c r="T19" s="20"/>
      <c r="V19" s="20"/>
      <c r="W19" s="20"/>
      <c r="X19" s="20"/>
      <c r="Y19" s="20"/>
      <c r="AA19" s="20"/>
      <c r="AB19" s="20"/>
      <c r="AC19" s="20"/>
      <c r="AD19" s="20"/>
      <c r="AF19" s="20"/>
      <c r="AG19" s="20"/>
      <c r="AH19" s="20"/>
      <c r="AI19" s="20"/>
    </row>
    <row r="20" spans="1:35" ht="20.100000000000001" customHeight="1" x14ac:dyDescent="0.2">
      <c r="B20" s="10"/>
      <c r="D20" s="3"/>
      <c r="E20" s="3"/>
      <c r="F20" s="10"/>
      <c r="G20" s="77" t="s">
        <v>13</v>
      </c>
      <c r="H20" s="78"/>
      <c r="I20" s="78"/>
      <c r="J20" s="55">
        <f>SUM(J16:J19)</f>
        <v>0</v>
      </c>
      <c r="L20" s="77" t="s">
        <v>65</v>
      </c>
      <c r="M20" s="78"/>
      <c r="N20" s="78"/>
      <c r="O20" s="55">
        <f>SUM(O16:O19)</f>
        <v>84</v>
      </c>
      <c r="Q20" s="77" t="s">
        <v>13</v>
      </c>
      <c r="R20" s="78"/>
      <c r="S20" s="78"/>
      <c r="T20" s="55">
        <f>SUM(T16:T19)</f>
        <v>0</v>
      </c>
      <c r="V20" s="77" t="s">
        <v>13</v>
      </c>
      <c r="W20" s="78"/>
      <c r="X20" s="78"/>
      <c r="Y20" s="55">
        <f>SUM(Y16:Y19)</f>
        <v>190</v>
      </c>
      <c r="AA20" s="77" t="s">
        <v>13</v>
      </c>
      <c r="AB20" s="78"/>
      <c r="AC20" s="78"/>
      <c r="AD20" s="55">
        <f>SUM(AD16:AD19)</f>
        <v>212</v>
      </c>
      <c r="AF20" s="77" t="s">
        <v>13</v>
      </c>
      <c r="AG20" s="78"/>
      <c r="AH20" s="78"/>
      <c r="AI20" s="55">
        <f>SUM(AI16:AI19)</f>
        <v>236</v>
      </c>
    </row>
    <row r="21" spans="1:35" ht="12" customHeight="1" thickBot="1" x14ac:dyDescent="0.25">
      <c r="B21" s="10"/>
      <c r="D21" s="3"/>
      <c r="E21" s="3"/>
      <c r="F21" s="10"/>
      <c r="G21" s="10"/>
      <c r="H21" s="4"/>
      <c r="J21" s="56"/>
    </row>
    <row r="22" spans="1:35" ht="20.100000000000001" customHeight="1" thickBot="1" x14ac:dyDescent="0.25">
      <c r="A22" s="103" t="s">
        <v>63</v>
      </c>
      <c r="B22" s="90"/>
      <c r="C22" s="90"/>
      <c r="D22" s="90"/>
      <c r="E22" s="90"/>
      <c r="F22" s="90"/>
      <c r="G22" s="90"/>
      <c r="H22" s="90"/>
      <c r="I22" s="104"/>
      <c r="J22" s="57">
        <f>J13+J20</f>
        <v>0</v>
      </c>
      <c r="L22" s="89" t="s">
        <v>62</v>
      </c>
      <c r="M22" s="90"/>
      <c r="N22" s="90"/>
      <c r="O22" s="57">
        <f>O13+O20</f>
        <v>84</v>
      </c>
      <c r="Q22" s="89" t="s">
        <v>62</v>
      </c>
      <c r="R22" s="90"/>
      <c r="S22" s="90"/>
      <c r="T22" s="57">
        <f>T13+T20</f>
        <v>0</v>
      </c>
      <c r="V22" s="89" t="s">
        <v>62</v>
      </c>
      <c r="W22" s="90"/>
      <c r="X22" s="90"/>
      <c r="Y22" s="57">
        <f>Y13+Y20</f>
        <v>190</v>
      </c>
      <c r="AA22" s="89" t="s">
        <v>62</v>
      </c>
      <c r="AB22" s="90"/>
      <c r="AC22" s="90"/>
      <c r="AD22" s="57">
        <f>AD13+AD20</f>
        <v>212</v>
      </c>
      <c r="AF22" s="89" t="s">
        <v>62</v>
      </c>
      <c r="AG22" s="90"/>
      <c r="AH22" s="90"/>
      <c r="AI22" s="57">
        <f>AI13+AI20</f>
        <v>236</v>
      </c>
    </row>
    <row r="23" spans="1:35" ht="12" customHeight="1" x14ac:dyDescent="0.2"/>
    <row r="24" spans="1:35" ht="12" customHeight="1" x14ac:dyDescent="0.2">
      <c r="G24" s="3">
        <v>2015</v>
      </c>
      <c r="H24" s="3" t="s">
        <v>14</v>
      </c>
      <c r="I24" s="3" t="s">
        <v>15</v>
      </c>
      <c r="L24" s="3">
        <v>2015</v>
      </c>
      <c r="M24" s="75" t="s">
        <v>72</v>
      </c>
      <c r="R24" s="3">
        <v>2015</v>
      </c>
      <c r="S24" s="38" t="s">
        <v>73</v>
      </c>
      <c r="W24" s="3">
        <v>2015</v>
      </c>
      <c r="X24" s="38" t="s">
        <v>73</v>
      </c>
      <c r="Y24" s="10"/>
      <c r="AA24" s="38"/>
      <c r="AB24" s="39">
        <v>2015</v>
      </c>
      <c r="AC24" s="38" t="s">
        <v>73</v>
      </c>
      <c r="AD24" s="38"/>
      <c r="AF24" s="38"/>
      <c r="AG24" s="39">
        <v>2015</v>
      </c>
      <c r="AH24" s="38" t="s">
        <v>73</v>
      </c>
      <c r="AI24" s="38"/>
    </row>
    <row r="25" spans="1:35" ht="12" customHeight="1" x14ac:dyDescent="0.2">
      <c r="G25" s="39" t="s">
        <v>16</v>
      </c>
      <c r="H25" s="6">
        <v>0.41</v>
      </c>
      <c r="I25" s="6">
        <v>0.4</v>
      </c>
      <c r="L25" s="39" t="s">
        <v>16</v>
      </c>
      <c r="M25" s="6">
        <v>0.27</v>
      </c>
      <c r="R25" s="39" t="s">
        <v>17</v>
      </c>
      <c r="S25" s="56">
        <v>0.51</v>
      </c>
      <c r="W25" s="39" t="s">
        <v>18</v>
      </c>
      <c r="X25" s="6">
        <v>0.63</v>
      </c>
      <c r="Y25" s="6"/>
      <c r="AA25" s="38"/>
      <c r="AB25" s="39" t="s">
        <v>18</v>
      </c>
      <c r="AC25" s="59">
        <v>0.65</v>
      </c>
      <c r="AD25" s="59"/>
      <c r="AF25" s="38"/>
      <c r="AG25" s="39" t="s">
        <v>18</v>
      </c>
      <c r="AH25" s="59">
        <v>0.74</v>
      </c>
      <c r="AI25" s="59"/>
    </row>
    <row r="26" spans="1:35" ht="12" customHeight="1" x14ac:dyDescent="0.2">
      <c r="G26" s="39" t="s">
        <v>19</v>
      </c>
      <c r="H26" s="6">
        <v>0.48</v>
      </c>
      <c r="I26" s="6">
        <v>0.47</v>
      </c>
      <c r="L26" s="39" t="s">
        <v>19</v>
      </c>
      <c r="M26" s="6">
        <v>0.35</v>
      </c>
      <c r="R26" s="39" t="s">
        <v>20</v>
      </c>
      <c r="S26" s="56">
        <f>IF(C11="","0,41 €/pli + 4,44 €/kg",((((E9*C11)/1000)*4.44)+(0.41*C11))/C11)</f>
        <v>0.615792224</v>
      </c>
      <c r="W26" s="39" t="s">
        <v>21</v>
      </c>
      <c r="X26" s="6">
        <v>0.95</v>
      </c>
      <c r="Y26" s="6"/>
      <c r="AA26" s="38"/>
      <c r="AB26" s="39" t="s">
        <v>40</v>
      </c>
      <c r="AC26" s="59">
        <v>1.06</v>
      </c>
      <c r="AD26" s="59"/>
      <c r="AF26" s="38"/>
      <c r="AG26" s="39" t="s">
        <v>40</v>
      </c>
      <c r="AH26" s="59">
        <v>1.18</v>
      </c>
      <c r="AI26" s="59"/>
    </row>
    <row r="27" spans="1:35" ht="12" customHeight="1" x14ac:dyDescent="0.2">
      <c r="G27" s="39" t="s">
        <v>22</v>
      </c>
      <c r="H27" s="6">
        <v>0.57999999999999996</v>
      </c>
      <c r="I27" s="6">
        <v>0.56999999999999995</v>
      </c>
      <c r="L27" s="39" t="s">
        <v>23</v>
      </c>
      <c r="M27" s="6">
        <v>0.52</v>
      </c>
      <c r="Q27" s="38"/>
      <c r="R27" s="10"/>
      <c r="S27" s="10"/>
      <c r="W27" s="39" t="s">
        <v>23</v>
      </c>
      <c r="X27" s="6">
        <v>1.2</v>
      </c>
      <c r="Y27" s="6"/>
      <c r="AA27" s="38"/>
      <c r="AB27" s="39" t="s">
        <v>41</v>
      </c>
      <c r="AC27" s="59">
        <v>1.58</v>
      </c>
      <c r="AD27" s="59"/>
      <c r="AF27" s="38"/>
      <c r="AG27" s="39" t="s">
        <v>41</v>
      </c>
      <c r="AH27" s="59">
        <v>1.79</v>
      </c>
      <c r="AI27" s="59"/>
    </row>
    <row r="28" spans="1:35" ht="12" customHeight="1" x14ac:dyDescent="0.2">
      <c r="G28" s="39" t="s">
        <v>24</v>
      </c>
      <c r="H28" s="6">
        <v>0.69</v>
      </c>
      <c r="I28" s="6">
        <v>0.67</v>
      </c>
      <c r="L28" s="94" t="s">
        <v>70</v>
      </c>
      <c r="M28" s="86"/>
      <c r="N28" s="86"/>
      <c r="O28" s="86"/>
      <c r="P28" s="86"/>
      <c r="Q28" s="95" t="s">
        <v>59</v>
      </c>
      <c r="R28" s="95"/>
      <c r="S28" s="95"/>
      <c r="T28" s="95"/>
      <c r="W28" s="39" t="s">
        <v>25</v>
      </c>
      <c r="X28" s="6">
        <v>2.2000000000000002</v>
      </c>
      <c r="Y28" s="6"/>
      <c r="AA28" s="38"/>
      <c r="AB28" s="39" t="s">
        <v>42</v>
      </c>
      <c r="AC28" s="59">
        <v>2.59</v>
      </c>
      <c r="AD28" s="59"/>
      <c r="AF28" s="38"/>
      <c r="AG28" s="39" t="s">
        <v>42</v>
      </c>
      <c r="AH28" s="59">
        <v>2.94</v>
      </c>
      <c r="AI28" s="59"/>
    </row>
    <row r="29" spans="1:35" ht="12" customHeight="1" x14ac:dyDescent="0.2">
      <c r="G29" s="39" t="s">
        <v>26</v>
      </c>
      <c r="H29" s="6">
        <v>0.8</v>
      </c>
      <c r="I29" s="6">
        <v>0.77</v>
      </c>
      <c r="L29" s="86"/>
      <c r="M29" s="86"/>
      <c r="N29" s="86"/>
      <c r="O29" s="86"/>
      <c r="P29" s="86"/>
      <c r="Q29" s="38"/>
      <c r="R29" s="10"/>
      <c r="S29" s="10"/>
      <c r="W29" s="39"/>
      <c r="X29" s="3"/>
      <c r="Y29" s="3"/>
      <c r="AA29" s="38"/>
      <c r="AB29" s="39" t="s">
        <v>43</v>
      </c>
      <c r="AC29" s="61">
        <v>3.51</v>
      </c>
      <c r="AD29" s="38"/>
      <c r="AF29" s="38"/>
      <c r="AG29" s="39" t="s">
        <v>43</v>
      </c>
      <c r="AH29" s="59">
        <v>3.99</v>
      </c>
      <c r="AI29" s="38"/>
    </row>
    <row r="30" spans="1:35" ht="12" customHeight="1" x14ac:dyDescent="0.2">
      <c r="B30" s="84" t="s">
        <v>69</v>
      </c>
      <c r="G30" s="39" t="s">
        <v>27</v>
      </c>
      <c r="H30" s="6">
        <v>1</v>
      </c>
      <c r="I30" s="6">
        <v>0.88</v>
      </c>
      <c r="L30" s="86"/>
      <c r="M30" s="86"/>
      <c r="N30" s="86"/>
      <c r="O30" s="86"/>
      <c r="P30" s="86"/>
      <c r="Q30" s="38"/>
      <c r="R30" s="10"/>
      <c r="S30" s="10"/>
      <c r="W30" s="39"/>
      <c r="X30" s="3"/>
      <c r="Y30" s="3"/>
      <c r="AA30" s="38"/>
      <c r="AB30" s="39" t="s">
        <v>44</v>
      </c>
      <c r="AC30" s="61">
        <v>4.5599999999999996</v>
      </c>
      <c r="AD30" s="38"/>
      <c r="AF30" s="38"/>
      <c r="AG30" s="39" t="s">
        <v>44</v>
      </c>
      <c r="AH30" s="59">
        <v>5.04</v>
      </c>
      <c r="AI30" s="38"/>
    </row>
    <row r="31" spans="1:35" ht="12" customHeight="1" x14ac:dyDescent="0.2">
      <c r="B31" s="96"/>
      <c r="G31" s="39" t="s">
        <v>28</v>
      </c>
      <c r="H31" s="6">
        <v>1.22</v>
      </c>
      <c r="I31" s="6">
        <v>0.94</v>
      </c>
      <c r="L31" s="86"/>
      <c r="M31" s="86"/>
      <c r="N31" s="86"/>
      <c r="O31" s="86"/>
      <c r="P31" s="86"/>
      <c r="Q31" s="38"/>
      <c r="R31" s="10"/>
      <c r="S31" s="10"/>
      <c r="W31" s="39"/>
      <c r="X31" s="3"/>
      <c r="Y31" s="3"/>
      <c r="AA31" s="38"/>
      <c r="AB31" s="39" t="s">
        <v>45</v>
      </c>
      <c r="AC31" s="61">
        <v>5.89</v>
      </c>
      <c r="AD31" s="38"/>
      <c r="AF31" s="38"/>
      <c r="AG31" s="39" t="s">
        <v>45</v>
      </c>
      <c r="AH31" s="59">
        <v>6.35</v>
      </c>
      <c r="AI31" s="38"/>
    </row>
    <row r="32" spans="1:35" ht="12" customHeight="1" x14ac:dyDescent="0.2">
      <c r="B32" s="96"/>
      <c r="G32" s="39" t="s">
        <v>29</v>
      </c>
      <c r="H32" s="6">
        <v>1.3</v>
      </c>
      <c r="I32" s="6">
        <v>1.08</v>
      </c>
      <c r="L32" s="86"/>
      <c r="M32" s="86"/>
      <c r="N32" s="86"/>
      <c r="O32" s="86"/>
      <c r="P32" s="86"/>
      <c r="Q32" s="38"/>
      <c r="R32" s="10"/>
      <c r="S32" s="10"/>
      <c r="W32" s="39"/>
      <c r="X32" s="3"/>
      <c r="Y32" s="3"/>
      <c r="AA32" s="38"/>
      <c r="AB32" s="39" t="s">
        <v>46</v>
      </c>
      <c r="AC32" s="61">
        <v>6.5</v>
      </c>
      <c r="AD32" s="38"/>
      <c r="AF32" s="38"/>
      <c r="AG32" s="39" t="s">
        <v>46</v>
      </c>
      <c r="AH32" s="59">
        <v>7.05</v>
      </c>
      <c r="AI32" s="38"/>
    </row>
    <row r="33" spans="2:35" ht="12" customHeight="1" x14ac:dyDescent="0.2">
      <c r="B33" s="96"/>
      <c r="G33" s="39" t="s">
        <v>30</v>
      </c>
      <c r="H33" s="6">
        <v>1.33</v>
      </c>
      <c r="I33" s="6">
        <v>1.19</v>
      </c>
      <c r="L33" s="86"/>
      <c r="M33" s="86"/>
      <c r="N33" s="86"/>
      <c r="O33" s="86"/>
      <c r="P33" s="86"/>
      <c r="Q33" s="38"/>
      <c r="R33" s="10"/>
      <c r="S33" s="10"/>
      <c r="W33" s="39"/>
      <c r="X33" s="3"/>
      <c r="Y33" s="3"/>
      <c r="AA33" s="38"/>
      <c r="AB33" s="38"/>
      <c r="AC33" s="38"/>
      <c r="AD33" s="38"/>
      <c r="AF33" s="38"/>
      <c r="AG33" s="38"/>
      <c r="AH33" s="38"/>
      <c r="AI33" s="38"/>
    </row>
    <row r="34" spans="2:35" ht="15" customHeight="1" x14ac:dyDescent="0.2">
      <c r="L34" s="74"/>
      <c r="M34" s="74"/>
      <c r="N34" s="74"/>
      <c r="O34" s="74"/>
    </row>
    <row r="35" spans="2:35" ht="15" customHeight="1" x14ac:dyDescent="0.2"/>
    <row r="36" spans="2:35" ht="15" customHeight="1" x14ac:dyDescent="0.2"/>
    <row r="37" spans="2:35" ht="15" customHeight="1" x14ac:dyDescent="0.2"/>
    <row r="38" spans="2:35" ht="15" customHeight="1" x14ac:dyDescent="0.2"/>
    <row r="39" spans="2:35" ht="15" customHeight="1" x14ac:dyDescent="0.2"/>
    <row r="40" spans="2:35" ht="15" customHeight="1" x14ac:dyDescent="0.2"/>
    <row r="41" spans="2:35" ht="15" customHeight="1" x14ac:dyDescent="0.2"/>
    <row r="42" spans="2:35" ht="15" customHeight="1" x14ac:dyDescent="0.2"/>
    <row r="43" spans="2:35" ht="15" customHeight="1" x14ac:dyDescent="0.2"/>
    <row r="44" spans="2:35" ht="15" customHeight="1" x14ac:dyDescent="0.2"/>
    <row r="45" spans="2:35" ht="15" customHeight="1" x14ac:dyDescent="0.2"/>
    <row r="46" spans="2:35" ht="15" customHeight="1" x14ac:dyDescent="0.2"/>
    <row r="47" spans="2:35" ht="15" customHeight="1" x14ac:dyDescent="0.2"/>
    <row r="48" spans="2:3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</sheetData>
  <sheetProtection password="DABD" sheet="1" objects="1" scenarios="1" selectLockedCells="1"/>
  <mergeCells count="50">
    <mergeCell ref="B1:C1"/>
    <mergeCell ref="B2:C2"/>
    <mergeCell ref="B3:C3"/>
    <mergeCell ref="L11:N11"/>
    <mergeCell ref="Q11:S11"/>
    <mergeCell ref="B8:C8"/>
    <mergeCell ref="B5:C5"/>
    <mergeCell ref="B4:C4"/>
    <mergeCell ref="B7:C7"/>
    <mergeCell ref="B6:C6"/>
    <mergeCell ref="B17:E17"/>
    <mergeCell ref="B19:E19"/>
    <mergeCell ref="V13:X13"/>
    <mergeCell ref="L28:P33"/>
    <mergeCell ref="Q28:T28"/>
    <mergeCell ref="B30:B33"/>
    <mergeCell ref="A22:I22"/>
    <mergeCell ref="L22:N22"/>
    <mergeCell ref="Q22:S22"/>
    <mergeCell ref="G13:I13"/>
    <mergeCell ref="Q13:S13"/>
    <mergeCell ref="G20:I20"/>
    <mergeCell ref="L20:N20"/>
    <mergeCell ref="Q20:S20"/>
    <mergeCell ref="A15:D16"/>
    <mergeCell ref="L1:O1"/>
    <mergeCell ref="V22:X22"/>
    <mergeCell ref="AA22:AC22"/>
    <mergeCell ref="AF22:AH22"/>
    <mergeCell ref="L13:N13"/>
    <mergeCell ref="L2:O2"/>
    <mergeCell ref="L3:O3"/>
    <mergeCell ref="L4:O4"/>
    <mergeCell ref="L5:O5"/>
    <mergeCell ref="L6:O6"/>
    <mergeCell ref="L7:O7"/>
    <mergeCell ref="L8:O8"/>
    <mergeCell ref="AA11:AC11"/>
    <mergeCell ref="V11:X11"/>
    <mergeCell ref="C13:D13"/>
    <mergeCell ref="AA20:AC20"/>
    <mergeCell ref="AF11:AH11"/>
    <mergeCell ref="AF20:AH20"/>
    <mergeCell ref="Q9:S9"/>
    <mergeCell ref="V9:X9"/>
    <mergeCell ref="AA9:AC9"/>
    <mergeCell ref="AF9:AH9"/>
    <mergeCell ref="AA13:AC13"/>
    <mergeCell ref="AF13:AH13"/>
    <mergeCell ref="V20:X20"/>
  </mergeCells>
  <pageMargins left="0.39370078740157483" right="0.35433070866141736" top="0.39370078740157483" bottom="0.39370078740157483" header="0" footer="0"/>
  <pageSetup paperSize="9" orientation="landscape" horizontalDpi="4294967295" verticalDpi="4294967295" r:id="rId1"/>
  <headerFooter alignWithMargins="0"/>
  <ignoredErrors>
    <ignoredError sqref="H17:H18 I2:I3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Simulateur mailing</vt:lpstr>
      <vt:lpstr>'Simulateur mailing'!Zone_d_impression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H.doc Documents hospitaliers</cp:lastModifiedBy>
  <cp:lastPrinted>2015-05-19T15:26:24Z</cp:lastPrinted>
  <dcterms:created xsi:type="dcterms:W3CDTF">2015-04-21T08:32:15Z</dcterms:created>
  <dcterms:modified xsi:type="dcterms:W3CDTF">2015-05-19T15:28:11Z</dcterms:modified>
</cp:coreProperties>
</file>